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MBS\900 Front Office\970 Finance\976 End of Month\"/>
    </mc:Choice>
  </mc:AlternateContent>
  <xr:revisionPtr revIDLastSave="0" documentId="13_ncr:1_{5920DBD6-AF9B-4945-9E3B-BFF438D6B98F}" xr6:coauthVersionLast="47" xr6:coauthVersionMax="47" xr10:uidLastSave="{00000000-0000-0000-0000-000000000000}"/>
  <bookViews>
    <workbookView xWindow="-20685" yWindow="1800" windowWidth="18900" windowHeight="10980" xr2:uid="{CC9C9D5D-79A1-4C4C-9605-B60DB7A87265}"/>
  </bookViews>
  <sheets>
    <sheet name="Board Summary" sheetId="2" r:id="rId1"/>
    <sheet name="Sheet1" sheetId="1" r:id="rId2"/>
  </sheets>
  <externalReferences>
    <externalReference r:id="rId3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2" l="1"/>
  <c r="J17" i="2"/>
  <c r="J32" i="2"/>
  <c r="J34" i="2"/>
  <c r="J43" i="2"/>
  <c r="J46" i="2"/>
  <c r="J47" i="2"/>
  <c r="E41" i="2"/>
  <c r="E17" i="2"/>
  <c r="E32" i="2"/>
  <c r="E34" i="2"/>
  <c r="E43" i="2"/>
  <c r="E47" i="2"/>
  <c r="F47" i="2"/>
  <c r="F48" i="2"/>
  <c r="F41" i="2"/>
  <c r="F17" i="2"/>
  <c r="F32" i="2"/>
  <c r="F34" i="2"/>
  <c r="F43" i="2"/>
  <c r="G47" i="2"/>
  <c r="G48" i="2"/>
  <c r="G41" i="2"/>
  <c r="G17" i="2"/>
  <c r="G32" i="2"/>
  <c r="G34" i="2"/>
  <c r="G43" i="2"/>
  <c r="H47" i="2"/>
  <c r="H48" i="2"/>
  <c r="H41" i="2"/>
  <c r="H17" i="2"/>
  <c r="H32" i="2"/>
  <c r="H34" i="2"/>
  <c r="H43" i="2"/>
  <c r="I47" i="2"/>
  <c r="I48" i="2"/>
  <c r="I41" i="2"/>
  <c r="I17" i="2"/>
  <c r="I32" i="2"/>
  <c r="I34" i="2"/>
  <c r="I43" i="2"/>
  <c r="J48" i="2"/>
  <c r="J49" i="2"/>
  <c r="J52" i="2"/>
  <c r="J54" i="2"/>
  <c r="I46" i="2"/>
  <c r="I49" i="2"/>
  <c r="I52" i="2"/>
  <c r="I54" i="2"/>
  <c r="H46" i="2"/>
  <c r="H49" i="2"/>
  <c r="H52" i="2"/>
  <c r="H54" i="2"/>
  <c r="G46" i="2"/>
  <c r="G49" i="2"/>
  <c r="G52" i="2"/>
  <c r="G54" i="2"/>
  <c r="F46" i="2"/>
  <c r="F49" i="2"/>
  <c r="F52" i="2"/>
  <c r="F54" i="2"/>
  <c r="E46" i="2"/>
  <c r="E48" i="2"/>
  <c r="E49" i="2"/>
  <c r="E52" i="2"/>
  <c r="E54" i="2"/>
  <c r="D41" i="2"/>
  <c r="D17" i="2"/>
  <c r="D32" i="2"/>
  <c r="D34" i="2"/>
  <c r="D43" i="2"/>
  <c r="D46" i="2"/>
  <c r="D47" i="2"/>
  <c r="D48" i="2"/>
  <c r="D49" i="2"/>
  <c r="D52" i="2"/>
  <c r="D54" i="2"/>
  <c r="C41" i="2"/>
  <c r="C17" i="2"/>
  <c r="C32" i="2"/>
  <c r="C34" i="2"/>
  <c r="C43" i="2"/>
  <c r="C46" i="2"/>
  <c r="C49" i="2"/>
  <c r="C52" i="2"/>
  <c r="C54" i="2"/>
  <c r="J53" i="2"/>
  <c r="I53" i="2"/>
  <c r="H53" i="2"/>
  <c r="G53" i="2"/>
  <c r="F53" i="2"/>
  <c r="E53" i="2"/>
  <c r="D53" i="2"/>
  <c r="C53" i="2"/>
  <c r="J50" i="2"/>
  <c r="I50" i="2"/>
  <c r="H50" i="2"/>
  <c r="G50" i="2"/>
  <c r="F50" i="2"/>
  <c r="E50" i="2"/>
  <c r="D50" i="2"/>
  <c r="C50" i="2"/>
  <c r="J40" i="2"/>
  <c r="I40" i="2"/>
  <c r="H40" i="2"/>
  <c r="G40" i="2"/>
  <c r="F40" i="2"/>
  <c r="E40" i="2"/>
  <c r="D40" i="2"/>
  <c r="C40" i="2"/>
  <c r="J39" i="2"/>
  <c r="I39" i="2"/>
  <c r="H39" i="2"/>
  <c r="G39" i="2"/>
  <c r="F39" i="2"/>
  <c r="E39" i="2"/>
  <c r="D39" i="2"/>
  <c r="C39" i="2"/>
  <c r="J38" i="2"/>
  <c r="I38" i="2"/>
  <c r="H38" i="2"/>
  <c r="G38" i="2"/>
  <c r="F38" i="2"/>
  <c r="E38" i="2"/>
  <c r="D38" i="2"/>
  <c r="C38" i="2"/>
  <c r="J37" i="2"/>
  <c r="I37" i="2"/>
  <c r="H37" i="2"/>
  <c r="G37" i="2"/>
  <c r="F37" i="2"/>
  <c r="E37" i="2"/>
  <c r="D37" i="2"/>
  <c r="C37" i="2"/>
  <c r="J31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D30" i="2"/>
  <c r="C30" i="2"/>
  <c r="J29" i="2"/>
  <c r="I29" i="2"/>
  <c r="H29" i="2"/>
  <c r="G29" i="2"/>
  <c r="F29" i="2"/>
  <c r="E29" i="2"/>
  <c r="D29" i="2"/>
  <c r="C29" i="2"/>
  <c r="J28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D26" i="2"/>
  <c r="C26" i="2"/>
  <c r="J25" i="2"/>
  <c r="I25" i="2"/>
  <c r="H25" i="2"/>
  <c r="G25" i="2"/>
  <c r="F25" i="2"/>
  <c r="E25" i="2"/>
  <c r="D25" i="2"/>
  <c r="C25" i="2"/>
  <c r="J24" i="2"/>
  <c r="I24" i="2"/>
  <c r="H24" i="2"/>
  <c r="G24" i="2"/>
  <c r="F24" i="2"/>
  <c r="E24" i="2"/>
  <c r="D24" i="2"/>
  <c r="C24" i="2"/>
  <c r="J23" i="2"/>
  <c r="I23" i="2"/>
  <c r="H23" i="2"/>
  <c r="G23" i="2"/>
  <c r="F23" i="2"/>
  <c r="E23" i="2"/>
  <c r="D23" i="2"/>
  <c r="C23" i="2"/>
  <c r="J22" i="2"/>
  <c r="I22" i="2"/>
  <c r="H22" i="2"/>
  <c r="G22" i="2"/>
  <c r="F22" i="2"/>
  <c r="E22" i="2"/>
  <c r="D22" i="2"/>
  <c r="C22" i="2"/>
  <c r="J21" i="2"/>
  <c r="I21" i="2"/>
  <c r="H21" i="2"/>
  <c r="G21" i="2"/>
  <c r="F21" i="2"/>
  <c r="E21" i="2"/>
  <c r="D21" i="2"/>
  <c r="C21" i="2"/>
  <c r="J20" i="2"/>
  <c r="I20" i="2"/>
  <c r="H20" i="2"/>
  <c r="G20" i="2"/>
  <c r="F20" i="2"/>
  <c r="E20" i="2"/>
  <c r="D20" i="2"/>
  <c r="C20" i="2"/>
  <c r="J16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D15" i="2"/>
  <c r="C15" i="2"/>
  <c r="J14" i="2"/>
  <c r="I14" i="2"/>
  <c r="H14" i="2"/>
  <c r="G14" i="2"/>
  <c r="F14" i="2"/>
  <c r="E14" i="2"/>
  <c r="D14" i="2"/>
  <c r="C14" i="2"/>
  <c r="J13" i="2"/>
  <c r="I13" i="2"/>
  <c r="H13" i="2"/>
  <c r="G13" i="2"/>
  <c r="F13" i="2"/>
  <c r="E13" i="2"/>
  <c r="D13" i="2"/>
  <c r="C13" i="2"/>
  <c r="J12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J9" i="2"/>
  <c r="I9" i="2"/>
  <c r="H9" i="2"/>
  <c r="G9" i="2"/>
  <c r="F9" i="2"/>
  <c r="E9" i="2"/>
  <c r="D9" i="2"/>
  <c r="C9" i="2"/>
  <c r="A2" i="2"/>
</calcChain>
</file>

<file path=xl/sharedStrings.xml><?xml version="1.0" encoding="utf-8"?>
<sst xmlns="http://schemas.openxmlformats.org/spreadsheetml/2006/main" count="54" uniqueCount="54">
  <si>
    <t>2022 BUDGETED Summary Finance Report (Profit &amp; Loss)</t>
  </si>
  <si>
    <t>For the year ended 31 December 2022</t>
  </si>
  <si>
    <t>Cash Basis</t>
  </si>
  <si>
    <t>Note: Future year forecasts are based on 2022 budget</t>
  </si>
  <si>
    <t>Current Year Budget</t>
  </si>
  <si>
    <t>Current Year Actual</t>
  </si>
  <si>
    <t>Current Year Forecast</t>
  </si>
  <si>
    <t>2022 Next Year Budget</t>
  </si>
  <si>
    <t>2023 Budget Forecast</t>
  </si>
  <si>
    <t>2024 Budget Forecast</t>
  </si>
  <si>
    <t>2025 Budget Forecast</t>
  </si>
  <si>
    <t>2026 Budget Forecast</t>
  </si>
  <si>
    <t>Account</t>
  </si>
  <si>
    <t>Operating Income</t>
  </si>
  <si>
    <t>Directorate Funding</t>
  </si>
  <si>
    <t>Contributions and Donations</t>
  </si>
  <si>
    <t>Subject Contributions</t>
  </si>
  <si>
    <t>External Revenue</t>
  </si>
  <si>
    <t>Hire of School Facilities</t>
  </si>
  <si>
    <t>Sale of Assets</t>
  </si>
  <si>
    <t>Interest Received</t>
  </si>
  <si>
    <t>Other School Revenue</t>
  </si>
  <si>
    <t>Total Operating Income</t>
  </si>
  <si>
    <t>Operating Expenses</t>
  </si>
  <si>
    <t>Utilities and General Overheads</t>
  </si>
  <si>
    <t>Security and Caretaking</t>
  </si>
  <si>
    <t>Maintenance</t>
  </si>
  <si>
    <t>Administration</t>
  </si>
  <si>
    <t>Staffing Expenditure</t>
  </si>
  <si>
    <t>Communication</t>
  </si>
  <si>
    <t>Assets &amp; Leases</t>
  </si>
  <si>
    <t>General Expenses</t>
  </si>
  <si>
    <t>Educational Resources</t>
  </si>
  <si>
    <t>Subject Consumables</t>
  </si>
  <si>
    <t>Directorate Funded Payments</t>
  </si>
  <si>
    <t>Other Payments</t>
  </si>
  <si>
    <t>Total Operating Expenses</t>
  </si>
  <si>
    <t>Subtotal Operating Outcome Surplus/ (Deficit)</t>
  </si>
  <si>
    <t>Grants, Sustainability, Trusts and Activities</t>
  </si>
  <si>
    <t>Trust Accounts</t>
  </si>
  <si>
    <t>Grants</t>
  </si>
  <si>
    <t>Sustainability Accounts</t>
  </si>
  <si>
    <t>Camps and Activities</t>
  </si>
  <si>
    <t>Total Grants, Sustainability, Trusts and Activities</t>
  </si>
  <si>
    <t>Total Operating Outcome Surplus/ (Deficit) including Grants, Sustainability, Trusts and Activities</t>
  </si>
  <si>
    <t>Summary of Accounts</t>
  </si>
  <si>
    <t>Operating Result</t>
  </si>
  <si>
    <t>Reserves</t>
  </si>
  <si>
    <t>Accumulated Funds</t>
  </si>
  <si>
    <t>Total Summary of Accounts</t>
  </si>
  <si>
    <t>Bank Account (projected balance 31 Dec)</t>
  </si>
  <si>
    <t>Working Capital - Upper Limit</t>
  </si>
  <si>
    <t>Working Capital - Lower Limit</t>
  </si>
  <si>
    <t>Balance available for re-investment (at lower limit of working capital)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</si>
</sst>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4"/>
      <color theme="10"/>
      <name val="Calibri"/>
      <family val="2"/>
      <scheme val="minor"/>
    </font>
    <font>
      <sz val="14"/>
      <name val="Arial"/>
      <family val="2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EBEBEB"/>
      </bottom>
      <diagonal/>
    </border>
    <border>
      <left/>
      <right/>
      <top style="thin">
        <color rgb="FFEBEBEB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1" applyFont="1" applyFill="1" applyAlignment="1">
      <alignment vertical="center" wrapText="1"/>
    </xf>
    <xf numFmtId="164" fontId="0" fillId="0" borderId="0" xfId="0" applyNumberFormat="1" applyFill="1"/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64" fontId="4" fillId="0" borderId="1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164" fontId="0" fillId="0" borderId="4" xfId="0" applyNumberFormat="1" applyFill="1" applyBorder="1"/>
    <xf numFmtId="0" fontId="5" fillId="0" borderId="0" xfId="0" applyFont="1" applyFill="1" applyAlignment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64" fontId="7" fillId="0" borderId="5" xfId="0" applyNumberFormat="1" applyFont="1" applyFill="1" applyBorder="1" applyAlignment="1">
      <alignment vertical="center" wrapText="1"/>
    </xf>
    <xf numFmtId="164" fontId="7" fillId="0" borderId="4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right" vertical="center"/>
    </xf>
    <xf numFmtId="0" fontId="8" fillId="0" borderId="4" xfId="0" applyFont="1" applyFill="1" applyBorder="1"/>
    <xf numFmtId="0" fontId="9" fillId="0" borderId="0" xfId="0" applyFont="1" applyFill="1"/>
    <xf numFmtId="0" fontId="8" fillId="0" borderId="0" xfId="0" applyFont="1" applyFill="1"/>
    <xf numFmtId="164" fontId="9" fillId="0" borderId="0" xfId="0" applyNumberFormat="1" applyFont="1" applyFill="1"/>
    <xf numFmtId="164" fontId="9" fillId="0" borderId="0" xfId="0" applyNumberFormat="1" applyFont="1" applyFill="1" applyProtection="1">
      <protection locked="0"/>
    </xf>
    <xf numFmtId="164" fontId="9" fillId="0" borderId="4" xfId="0" applyNumberFormat="1" applyFont="1" applyFill="1" applyBorder="1" applyProtection="1">
      <protection locked="0"/>
    </xf>
    <xf numFmtId="164" fontId="9" fillId="0" borderId="4" xfId="0" applyNumberFormat="1" applyFont="1" applyFill="1" applyBorder="1"/>
    <xf numFmtId="164" fontId="8" fillId="0" borderId="0" xfId="0" applyNumberFormat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211122_UPDATED%20Budget%20Workbook%202022%20Nov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DIRECTORATE FUNDING"/>
      <sheetName val="CONTRIBUTIONS &amp; DONATIONS"/>
      <sheetName val="EXTERNAL REVENUE"/>
      <sheetName val="OTHER SCHOOL REVENUE"/>
      <sheetName val="CAMPS EXCURSIONS ACTIVITIES"/>
      <sheetName val="EDUCATIONAL RESOURCING"/>
      <sheetName val="UTILITIES"/>
      <sheetName val="SECURITY"/>
      <sheetName val="MAINTENANCE"/>
      <sheetName val="ADMINISTRATION"/>
      <sheetName val="STAFF EXPENSES"/>
      <sheetName val="COMMUNICATION"/>
      <sheetName val="ASSETS"/>
      <sheetName val="LEASES"/>
      <sheetName val="GENERAL"/>
      <sheetName val="EDUCATIONAL"/>
      <sheetName val="GRANTS OTHER THAN EDU"/>
      <sheetName val="TRUST FUNDS"/>
      <sheetName val="SUSTAINABILITY"/>
      <sheetName val="RESERVES"/>
      <sheetName val="Detailed Budget"/>
      <sheetName val="Board Summary"/>
      <sheetName val="2021 BUDGET"/>
      <sheetName val="2021 ACTUALS"/>
      <sheetName val="2022 IMPORT"/>
    </sheetNames>
    <sheetDataSet>
      <sheetData sheetId="0">
        <row r="1">
          <cell r="C1" t="str">
            <v>Namadgi School</v>
          </cell>
        </row>
      </sheetData>
      <sheetData sheetId="1">
        <row r="2">
          <cell r="R2" t="str">
            <v>Early Childhood School</v>
          </cell>
          <cell r="S2">
            <v>0.2</v>
          </cell>
          <cell r="T2">
            <v>0.25</v>
          </cell>
        </row>
        <row r="3">
          <cell r="R3" t="str">
            <v>Primary School</v>
          </cell>
          <cell r="S3">
            <v>0.2</v>
          </cell>
          <cell r="T3">
            <v>0.25</v>
          </cell>
        </row>
        <row r="4">
          <cell r="R4" t="str">
            <v>High School</v>
          </cell>
          <cell r="S4">
            <v>0.15</v>
          </cell>
          <cell r="T4">
            <v>0.2</v>
          </cell>
        </row>
        <row r="5">
          <cell r="R5" t="str">
            <v>College</v>
          </cell>
          <cell r="S5">
            <v>0.2</v>
          </cell>
          <cell r="T5">
            <v>0.3</v>
          </cell>
        </row>
        <row r="6">
          <cell r="R6" t="str">
            <v>Combined School</v>
          </cell>
          <cell r="S6">
            <v>0.15</v>
          </cell>
          <cell r="T6">
            <v>0.2</v>
          </cell>
        </row>
        <row r="7">
          <cell r="R7" t="str">
            <v>Special School</v>
          </cell>
          <cell r="S7">
            <v>0.15</v>
          </cell>
          <cell r="T7">
            <v>0.2</v>
          </cell>
        </row>
        <row r="10">
          <cell r="B10" t="str">
            <v>Combined School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/>
          <cell r="I20"/>
          <cell r="J20"/>
          <cell r="K20"/>
        </row>
      </sheetData>
      <sheetData sheetId="22">
        <row r="17">
          <cell r="C17">
            <v>587172</v>
          </cell>
          <cell r="D17">
            <v>583069.07999999996</v>
          </cell>
          <cell r="E17">
            <v>583069</v>
          </cell>
          <cell r="F17">
            <v>598698</v>
          </cell>
          <cell r="G17">
            <v>605882.37600000005</v>
          </cell>
          <cell r="H17">
            <v>613152.96451200009</v>
          </cell>
          <cell r="I17">
            <v>620510.80008614413</v>
          </cell>
          <cell r="J17">
            <v>627956.92968717788</v>
          </cell>
        </row>
        <row r="18">
          <cell r="C18">
            <v>685628</v>
          </cell>
          <cell r="D18">
            <v>716560.89999999991</v>
          </cell>
          <cell r="E18">
            <v>716560.32000000007</v>
          </cell>
          <cell r="F18">
            <v>683658</v>
          </cell>
          <cell r="G18">
            <v>691861.89600000007</v>
          </cell>
          <cell r="H18">
            <v>700164.23875200003</v>
          </cell>
          <cell r="I18">
            <v>708566.20961702417</v>
          </cell>
          <cell r="J18">
            <v>717069.00413242844</v>
          </cell>
        </row>
        <row r="25">
          <cell r="C25">
            <v>11100</v>
          </cell>
          <cell r="D25">
            <v>12812.25</v>
          </cell>
          <cell r="E25">
            <v>12812</v>
          </cell>
          <cell r="F25">
            <v>10700</v>
          </cell>
          <cell r="G25">
            <v>10828.400000000001</v>
          </cell>
          <cell r="H25">
            <v>10958.3408</v>
          </cell>
          <cell r="I25">
            <v>11089.8408896</v>
          </cell>
          <cell r="J25">
            <v>11222.918980275201</v>
          </cell>
        </row>
        <row r="87">
          <cell r="C87">
            <v>17388</v>
          </cell>
          <cell r="D87">
            <v>5245.45</v>
          </cell>
          <cell r="E87">
            <v>4530</v>
          </cell>
          <cell r="F87">
            <v>10960</v>
          </cell>
          <cell r="G87">
            <v>11091.519999999999</v>
          </cell>
          <cell r="H87">
            <v>11224.61824</v>
          </cell>
          <cell r="I87">
            <v>11359.313658880001</v>
          </cell>
          <cell r="J87">
            <v>11495.625422786557</v>
          </cell>
        </row>
        <row r="95">
          <cell r="C95">
            <v>2000</v>
          </cell>
          <cell r="D95">
            <v>9180.880000000001</v>
          </cell>
          <cell r="E95">
            <v>9180.7900000000009</v>
          </cell>
          <cell r="F95">
            <v>3900</v>
          </cell>
          <cell r="G95">
            <v>3946.7999999999997</v>
          </cell>
          <cell r="H95">
            <v>3994.1615999999995</v>
          </cell>
          <cell r="I95">
            <v>4042.0915391999997</v>
          </cell>
          <cell r="J95">
            <v>4090.5966376703996</v>
          </cell>
        </row>
        <row r="98">
          <cell r="C98">
            <v>20616</v>
          </cell>
          <cell r="D98">
            <v>16694.55</v>
          </cell>
          <cell r="E98">
            <v>18000</v>
          </cell>
          <cell r="F98">
            <v>25000</v>
          </cell>
          <cell r="G98">
            <v>25300</v>
          </cell>
          <cell r="H98">
            <v>25603.599999999999</v>
          </cell>
          <cell r="I98">
            <v>25910.843199999999</v>
          </cell>
          <cell r="J98">
            <v>26221.773318399999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6">
          <cell r="C106">
            <v>5000</v>
          </cell>
          <cell r="D106">
            <v>5285.07</v>
          </cell>
          <cell r="E106">
            <v>5285</v>
          </cell>
          <cell r="F106">
            <v>5000</v>
          </cell>
          <cell r="G106">
            <v>5060</v>
          </cell>
          <cell r="H106">
            <v>5120.72</v>
          </cell>
          <cell r="I106">
            <v>5182.1686399999999</v>
          </cell>
          <cell r="J106">
            <v>5244.3546636800002</v>
          </cell>
        </row>
        <row r="112">
          <cell r="C112">
            <v>44196</v>
          </cell>
          <cell r="D112">
            <v>39290.03</v>
          </cell>
          <cell r="E112">
            <v>36405</v>
          </cell>
          <cell r="F112">
            <v>31600</v>
          </cell>
          <cell r="G112">
            <v>31979.200000000001</v>
          </cell>
          <cell r="H112">
            <v>32362.950400000002</v>
          </cell>
          <cell r="I112">
            <v>32751.305804799998</v>
          </cell>
          <cell r="J112">
            <v>33144.321474457596</v>
          </cell>
        </row>
        <row r="113">
          <cell r="C113">
            <v>785928</v>
          </cell>
          <cell r="D113">
            <v>805069.12999999989</v>
          </cell>
          <cell r="E113">
            <v>802773.1100000001</v>
          </cell>
          <cell r="F113">
            <v>770818</v>
          </cell>
          <cell r="G113">
            <v>780067.81600000011</v>
          </cell>
          <cell r="H113">
            <v>789428.62979199993</v>
          </cell>
          <cell r="I113">
            <v>798901.77334950422</v>
          </cell>
          <cell r="J113">
            <v>808488.5946296982</v>
          </cell>
        </row>
        <row r="126">
          <cell r="C126">
            <v>264904</v>
          </cell>
          <cell r="D126">
            <v>226272.93</v>
          </cell>
          <cell r="E126">
            <v>245360.72727272726</v>
          </cell>
          <cell r="F126">
            <v>248310</v>
          </cell>
          <cell r="G126">
            <v>251289.72</v>
          </cell>
          <cell r="H126">
            <v>254305.19664000004</v>
          </cell>
          <cell r="I126">
            <v>257356.85899968</v>
          </cell>
          <cell r="J126">
            <v>260445.14130767615</v>
          </cell>
        </row>
        <row r="130">
          <cell r="C130">
            <v>2000</v>
          </cell>
          <cell r="D130">
            <v>2085.2600000000002</v>
          </cell>
          <cell r="E130">
            <v>2100</v>
          </cell>
          <cell r="F130">
            <v>5000</v>
          </cell>
          <cell r="G130">
            <v>5060</v>
          </cell>
          <cell r="H130">
            <v>5120.7199999999993</v>
          </cell>
          <cell r="I130">
            <v>5182.1686399999999</v>
          </cell>
          <cell r="J130">
            <v>5244.3546636800002</v>
          </cell>
        </row>
        <row r="142">
          <cell r="C142">
            <v>71500</v>
          </cell>
          <cell r="D142">
            <v>80594.63</v>
          </cell>
          <cell r="E142">
            <v>67020</v>
          </cell>
          <cell r="F142">
            <v>109650</v>
          </cell>
          <cell r="G142">
            <v>110965.8</v>
          </cell>
          <cell r="H142">
            <v>112297.38960000001</v>
          </cell>
          <cell r="I142">
            <v>113644.95827520001</v>
          </cell>
          <cell r="J142">
            <v>115008.69777450242</v>
          </cell>
        </row>
        <row r="156">
          <cell r="C156">
            <v>31812</v>
          </cell>
          <cell r="D156">
            <v>33491.699999999997</v>
          </cell>
          <cell r="E156">
            <v>32625</v>
          </cell>
          <cell r="F156">
            <v>19350</v>
          </cell>
          <cell r="G156">
            <v>19582.2</v>
          </cell>
          <cell r="H156">
            <v>19817.186399999999</v>
          </cell>
          <cell r="I156">
            <v>20054.992636800001</v>
          </cell>
          <cell r="J156">
            <v>20295.652548441598</v>
          </cell>
        </row>
        <row r="162">
          <cell r="C162">
            <v>34152</v>
          </cell>
          <cell r="D162">
            <v>12225.41</v>
          </cell>
          <cell r="E162">
            <v>18222</v>
          </cell>
          <cell r="F162">
            <v>12210</v>
          </cell>
          <cell r="G162">
            <v>12356.52</v>
          </cell>
          <cell r="H162">
            <v>12504.79824</v>
          </cell>
          <cell r="I162">
            <v>12654.855818880002</v>
          </cell>
          <cell r="J162">
            <v>12806.714088706562</v>
          </cell>
        </row>
        <row r="168">
          <cell r="C168">
            <v>23800</v>
          </cell>
          <cell r="D168">
            <v>17189.73</v>
          </cell>
          <cell r="E168">
            <v>17189</v>
          </cell>
          <cell r="F168">
            <v>18000</v>
          </cell>
          <cell r="G168">
            <v>18216</v>
          </cell>
          <cell r="H168">
            <v>18434.592000000001</v>
          </cell>
          <cell r="I168">
            <v>18655.807104</v>
          </cell>
          <cell r="J168">
            <v>18879.676789247998</v>
          </cell>
        </row>
        <row r="177">
          <cell r="C177">
            <v>62000</v>
          </cell>
          <cell r="D177">
            <v>100779.37</v>
          </cell>
          <cell r="E177">
            <v>145348</v>
          </cell>
          <cell r="F177">
            <v>107000</v>
          </cell>
          <cell r="G177">
            <v>108284</v>
          </cell>
          <cell r="H177">
            <v>109583.408</v>
          </cell>
          <cell r="I177">
            <v>110898.40889600001</v>
          </cell>
          <cell r="J177">
            <v>112229.18980275199</v>
          </cell>
        </row>
        <row r="181">
          <cell r="C181">
            <v>20240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90">
          <cell r="C190">
            <v>58856</v>
          </cell>
          <cell r="D190">
            <v>67160.23000000001</v>
          </cell>
          <cell r="E190">
            <v>74366</v>
          </cell>
          <cell r="F190">
            <v>74000</v>
          </cell>
          <cell r="G190">
            <v>74888</v>
          </cell>
          <cell r="H190">
            <v>75786.656000000003</v>
          </cell>
          <cell r="I190">
            <v>76696.095872000005</v>
          </cell>
          <cell r="J190">
            <v>77616.449022463989</v>
          </cell>
        </row>
        <row r="270">
          <cell r="C270">
            <v>103352</v>
          </cell>
          <cell r="D270">
            <v>81838.150000000009</v>
          </cell>
          <cell r="E270">
            <v>76178.239999999991</v>
          </cell>
          <cell r="F270">
            <v>125375</v>
          </cell>
          <cell r="G270">
            <v>126879.5</v>
          </cell>
          <cell r="H270">
            <v>128402.054</v>
          </cell>
          <cell r="I270">
            <v>129942.87864800003</v>
          </cell>
          <cell r="J270">
            <v>131502.19319177602</v>
          </cell>
        </row>
        <row r="332">
          <cell r="C332">
            <v>17388</v>
          </cell>
          <cell r="D332">
            <v>3636.1800000000003</v>
          </cell>
          <cell r="E332">
            <v>3499.8300000000004</v>
          </cell>
          <cell r="F332">
            <v>10960</v>
          </cell>
          <cell r="G332">
            <v>11091.519999999999</v>
          </cell>
          <cell r="H332">
            <v>11224.61824</v>
          </cell>
          <cell r="I332">
            <v>11359.313658880001</v>
          </cell>
          <cell r="J332">
            <v>11495.625422786557</v>
          </cell>
        </row>
        <row r="338">
          <cell r="C338">
            <v>74144</v>
          </cell>
          <cell r="D338">
            <v>21524.720000000001</v>
          </cell>
          <cell r="E338">
            <v>32078.87</v>
          </cell>
          <cell r="F338">
            <v>84960</v>
          </cell>
          <cell r="G338">
            <v>85979.520000000004</v>
          </cell>
          <cell r="H338">
            <v>87011.274239999999</v>
          </cell>
          <cell r="I338">
            <v>88055.409530880002</v>
          </cell>
          <cell r="J338">
            <v>89112.074445250575</v>
          </cell>
        </row>
        <row r="346">
          <cell r="C346">
            <v>44696</v>
          </cell>
          <cell r="D346">
            <v>48838.979999999996</v>
          </cell>
          <cell r="E346">
            <v>56795</v>
          </cell>
          <cell r="F346">
            <v>33000</v>
          </cell>
          <cell r="G346">
            <v>33396</v>
          </cell>
          <cell r="H346">
            <v>33796.752</v>
          </cell>
          <cell r="I346">
            <v>34202.313024000003</v>
          </cell>
          <cell r="J346">
            <v>34612.740780287997</v>
          </cell>
        </row>
        <row r="347">
          <cell r="C347">
            <v>808844</v>
          </cell>
          <cell r="D347">
            <v>695637.29</v>
          </cell>
          <cell r="E347">
            <v>770782.66727272724</v>
          </cell>
          <cell r="F347">
            <v>847815</v>
          </cell>
          <cell r="G347">
            <v>857988.78</v>
          </cell>
          <cell r="H347">
            <v>868284.64535999985</v>
          </cell>
          <cell r="I347">
            <v>878704.06110432011</v>
          </cell>
          <cell r="J347">
            <v>889248.509837572</v>
          </cell>
        </row>
        <row r="355">
          <cell r="C355">
            <v>0</v>
          </cell>
          <cell r="D355">
            <v>-1543.13</v>
          </cell>
          <cell r="E355">
            <v>-1543.13</v>
          </cell>
          <cell r="F355">
            <v>-18820.059999999998</v>
          </cell>
          <cell r="G355">
            <v>-19045.900719999998</v>
          </cell>
          <cell r="H355">
            <v>-19274.451528639998</v>
          </cell>
          <cell r="I355">
            <v>-19505.744946983679</v>
          </cell>
          <cell r="J355">
            <v>-19739.813886347481</v>
          </cell>
        </row>
        <row r="363">
          <cell r="C363">
            <v>0</v>
          </cell>
          <cell r="D363">
            <v>2050</v>
          </cell>
          <cell r="E363">
            <v>2050</v>
          </cell>
          <cell r="F363">
            <v>-4000</v>
          </cell>
          <cell r="G363">
            <v>-4048</v>
          </cell>
          <cell r="H363">
            <v>-4096.5759999999991</v>
          </cell>
          <cell r="I363">
            <v>-4145.7349119999999</v>
          </cell>
          <cell r="J363">
            <v>-4195.483730943999</v>
          </cell>
        </row>
        <row r="367">
          <cell r="C367">
            <v>0</v>
          </cell>
          <cell r="D367">
            <v>19008.03</v>
          </cell>
          <cell r="E367">
            <v>-1500</v>
          </cell>
          <cell r="F367">
            <v>-35000</v>
          </cell>
          <cell r="G367">
            <v>-35420</v>
          </cell>
          <cell r="H367">
            <v>-35845.039999999994</v>
          </cell>
          <cell r="I367">
            <v>-36275.180479999995</v>
          </cell>
          <cell r="J367">
            <v>-36710.482645759999</v>
          </cell>
        </row>
        <row r="373">
          <cell r="C373">
            <v>0</v>
          </cell>
          <cell r="D373">
            <v>-12340.93</v>
          </cell>
          <cell r="E373">
            <v>-18500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C374">
            <v>0</v>
          </cell>
          <cell r="D374">
            <v>7173.9699999999975</v>
          </cell>
          <cell r="E374">
            <v>-19493.13</v>
          </cell>
          <cell r="F374">
            <v>-57820.06</v>
          </cell>
          <cell r="G374">
            <v>-58513.900719999998</v>
          </cell>
          <cell r="H374">
            <v>-59216.067528639993</v>
          </cell>
          <cell r="I374">
            <v>-59926.660338983675</v>
          </cell>
          <cell r="J374">
            <v>-60645.780263051478</v>
          </cell>
        </row>
      </sheetData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36FE-BBA6-43AA-8763-F4C5D7DA6C87}">
  <sheetPr>
    <tabColor rgb="FFFF0000"/>
  </sheetPr>
  <dimension ref="A1:J55"/>
  <sheetViews>
    <sheetView tabSelected="1" workbookViewId="0">
      <pane ySplit="6" topLeftCell="A7" activePane="bottomLeft" state="frozen"/>
      <selection pane="bottomLeft" activeCell="B26" sqref="B26"/>
    </sheetView>
  </sheetViews>
  <sheetFormatPr defaultRowHeight="15" x14ac:dyDescent="0.25"/>
  <cols>
    <col min="1" max="1" width="1" style="3" customWidth="1"/>
    <col min="2" max="2" width="75.28515625" style="3" customWidth="1"/>
    <col min="3" max="5" width="11.7109375" style="2" customWidth="1"/>
    <col min="6" max="6" width="18.5703125" style="2" bestFit="1" customWidth="1"/>
    <col min="7" max="10" width="11.7109375" style="2" customWidth="1"/>
    <col min="11" max="16384" width="9.140625" style="3"/>
  </cols>
  <sheetData>
    <row r="1" spans="1:10" ht="31.5" x14ac:dyDescent="0.25">
      <c r="A1" s="1" t="s">
        <v>0</v>
      </c>
      <c r="B1" s="1"/>
      <c r="C1" s="1"/>
      <c r="D1" s="1"/>
      <c r="E1" s="1"/>
      <c r="F1" s="1"/>
    </row>
    <row r="2" spans="1:10" ht="18" x14ac:dyDescent="0.25">
      <c r="A2" s="4" t="str">
        <f>[1]Contents!C1</f>
        <v>Namadgi School</v>
      </c>
      <c r="B2" s="4"/>
      <c r="C2" s="4"/>
      <c r="D2" s="4"/>
      <c r="E2" s="4"/>
      <c r="F2" s="4"/>
    </row>
    <row r="3" spans="1:10" ht="18" x14ac:dyDescent="0.25">
      <c r="A3" s="5" t="s">
        <v>1</v>
      </c>
      <c r="B3" s="5"/>
      <c r="C3" s="5"/>
      <c r="D3" s="5"/>
      <c r="E3" s="5"/>
      <c r="F3" s="5"/>
    </row>
    <row r="4" spans="1:10" ht="18" x14ac:dyDescent="0.25">
      <c r="A4" s="5" t="s">
        <v>2</v>
      </c>
      <c r="B4" s="5"/>
      <c r="C4" s="5"/>
      <c r="D4" s="5"/>
      <c r="E4" s="5"/>
      <c r="F4" s="5"/>
      <c r="G4" s="6" t="s">
        <v>3</v>
      </c>
      <c r="H4" s="7"/>
      <c r="I4" s="7"/>
      <c r="J4" s="8"/>
    </row>
    <row r="5" spans="1:10" x14ac:dyDescent="0.25"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</row>
    <row r="6" spans="1:10" x14ac:dyDescent="0.25">
      <c r="A6" s="10"/>
      <c r="B6" s="11" t="s">
        <v>12</v>
      </c>
      <c r="C6" s="12"/>
      <c r="D6" s="12"/>
      <c r="E6" s="12"/>
      <c r="F6" s="12"/>
      <c r="G6" s="12"/>
      <c r="H6" s="12"/>
      <c r="I6" s="12"/>
      <c r="J6" s="12"/>
    </row>
    <row r="8" spans="1:10" x14ac:dyDescent="0.25">
      <c r="A8" s="13" t="s">
        <v>13</v>
      </c>
      <c r="B8" s="13"/>
      <c r="C8" s="13"/>
      <c r="D8" s="13"/>
      <c r="E8" s="13"/>
      <c r="F8" s="13"/>
      <c r="G8" s="14"/>
      <c r="H8" s="14"/>
      <c r="I8" s="14"/>
      <c r="J8" s="14"/>
    </row>
    <row r="9" spans="1:10" x14ac:dyDescent="0.25">
      <c r="A9" s="15"/>
      <c r="B9" s="15" t="s">
        <v>14</v>
      </c>
      <c r="C9" s="16">
        <f>'[1]Detailed Budget'!C18</f>
        <v>685628</v>
      </c>
      <c r="D9" s="16">
        <f>'[1]Detailed Budget'!D18</f>
        <v>716560.89999999991</v>
      </c>
      <c r="E9" s="16">
        <f>'[1]Detailed Budget'!E18</f>
        <v>716560.32000000007</v>
      </c>
      <c r="F9" s="16">
        <f>'[1]Detailed Budget'!F18</f>
        <v>683658</v>
      </c>
      <c r="G9" s="16">
        <f>'[1]Detailed Budget'!G18</f>
        <v>691861.89600000007</v>
      </c>
      <c r="H9" s="16">
        <f>'[1]Detailed Budget'!H18</f>
        <v>700164.23875200003</v>
      </c>
      <c r="I9" s="16">
        <f>'[1]Detailed Budget'!I18</f>
        <v>708566.20961702417</v>
      </c>
      <c r="J9" s="16">
        <f>'[1]Detailed Budget'!J18</f>
        <v>717069.00413242844</v>
      </c>
    </row>
    <row r="10" spans="1:10" x14ac:dyDescent="0.25">
      <c r="A10" s="15"/>
      <c r="B10" s="15" t="s">
        <v>15</v>
      </c>
      <c r="C10" s="16">
        <f>'[1]Detailed Budget'!C25</f>
        <v>11100</v>
      </c>
      <c r="D10" s="16">
        <f>'[1]Detailed Budget'!D25</f>
        <v>12812.25</v>
      </c>
      <c r="E10" s="16">
        <f>'[1]Detailed Budget'!E25</f>
        <v>12812</v>
      </c>
      <c r="F10" s="16">
        <f>'[1]Detailed Budget'!F25</f>
        <v>10700</v>
      </c>
      <c r="G10" s="16">
        <f>'[1]Detailed Budget'!G25</f>
        <v>10828.400000000001</v>
      </c>
      <c r="H10" s="16">
        <f>'[1]Detailed Budget'!H25</f>
        <v>10958.3408</v>
      </c>
      <c r="I10" s="16">
        <f>'[1]Detailed Budget'!I25</f>
        <v>11089.8408896</v>
      </c>
      <c r="J10" s="16">
        <f>'[1]Detailed Budget'!J25</f>
        <v>11222.918980275201</v>
      </c>
    </row>
    <row r="11" spans="1:10" x14ac:dyDescent="0.25">
      <c r="A11" s="15"/>
      <c r="B11" s="15" t="s">
        <v>16</v>
      </c>
      <c r="C11" s="16">
        <f>'[1]Detailed Budget'!C87</f>
        <v>17388</v>
      </c>
      <c r="D11" s="16">
        <f>'[1]Detailed Budget'!D87</f>
        <v>5245.45</v>
      </c>
      <c r="E11" s="16">
        <f>'[1]Detailed Budget'!E87</f>
        <v>4530</v>
      </c>
      <c r="F11" s="16">
        <f>'[1]Detailed Budget'!F87</f>
        <v>10960</v>
      </c>
      <c r="G11" s="16">
        <f>'[1]Detailed Budget'!G87</f>
        <v>11091.519999999999</v>
      </c>
      <c r="H11" s="16">
        <f>'[1]Detailed Budget'!H87</f>
        <v>11224.61824</v>
      </c>
      <c r="I11" s="16">
        <f>'[1]Detailed Budget'!I87</f>
        <v>11359.313658880001</v>
      </c>
      <c r="J11" s="16">
        <f>'[1]Detailed Budget'!J87</f>
        <v>11495.625422786557</v>
      </c>
    </row>
    <row r="12" spans="1:10" x14ac:dyDescent="0.25">
      <c r="A12" s="15"/>
      <c r="B12" s="17" t="s">
        <v>17</v>
      </c>
      <c r="C12" s="18">
        <f>'[1]Detailed Budget'!C95</f>
        <v>2000</v>
      </c>
      <c r="D12" s="18">
        <f>'[1]Detailed Budget'!D95</f>
        <v>9180.880000000001</v>
      </c>
      <c r="E12" s="18">
        <f>'[1]Detailed Budget'!E95</f>
        <v>9180.7900000000009</v>
      </c>
      <c r="F12" s="18">
        <f>'[1]Detailed Budget'!F95</f>
        <v>3900</v>
      </c>
      <c r="G12" s="18">
        <f>'[1]Detailed Budget'!G95</f>
        <v>3946.7999999999997</v>
      </c>
      <c r="H12" s="18">
        <f>'[1]Detailed Budget'!H95</f>
        <v>3994.1615999999995</v>
      </c>
      <c r="I12" s="18">
        <f>'[1]Detailed Budget'!I95</f>
        <v>4042.0915391999997</v>
      </c>
      <c r="J12" s="18">
        <f>'[1]Detailed Budget'!J95</f>
        <v>4090.5966376703996</v>
      </c>
    </row>
    <row r="13" spans="1:10" x14ac:dyDescent="0.25">
      <c r="A13" s="15"/>
      <c r="B13" s="15" t="s">
        <v>18</v>
      </c>
      <c r="C13" s="16">
        <f>'[1]Detailed Budget'!C98</f>
        <v>20616</v>
      </c>
      <c r="D13" s="16">
        <f>'[1]Detailed Budget'!D98</f>
        <v>16694.55</v>
      </c>
      <c r="E13" s="16">
        <f>'[1]Detailed Budget'!E98</f>
        <v>18000</v>
      </c>
      <c r="F13" s="16">
        <f>'[1]Detailed Budget'!F98</f>
        <v>25000</v>
      </c>
      <c r="G13" s="16">
        <f>'[1]Detailed Budget'!G98</f>
        <v>25300</v>
      </c>
      <c r="H13" s="16">
        <f>'[1]Detailed Budget'!H98</f>
        <v>25603.599999999999</v>
      </c>
      <c r="I13" s="16">
        <f>'[1]Detailed Budget'!I98</f>
        <v>25910.843199999999</v>
      </c>
      <c r="J13" s="16">
        <f>'[1]Detailed Budget'!J98</f>
        <v>26221.773318399999</v>
      </c>
    </row>
    <row r="14" spans="1:10" x14ac:dyDescent="0.25">
      <c r="A14" s="15"/>
      <c r="B14" s="15" t="s">
        <v>19</v>
      </c>
      <c r="C14" s="16">
        <f>'[1]Detailed Budget'!C102</f>
        <v>0</v>
      </c>
      <c r="D14" s="16">
        <f>'[1]Detailed Budget'!D102</f>
        <v>0</v>
      </c>
      <c r="E14" s="16">
        <f>'[1]Detailed Budget'!E102</f>
        <v>0</v>
      </c>
      <c r="F14" s="16">
        <f>'[1]Detailed Budget'!F102</f>
        <v>0</v>
      </c>
      <c r="G14" s="16">
        <f>'[1]Detailed Budget'!G102</f>
        <v>0</v>
      </c>
      <c r="H14" s="16">
        <f>'[1]Detailed Budget'!H102</f>
        <v>0</v>
      </c>
      <c r="I14" s="16">
        <f>'[1]Detailed Budget'!I102</f>
        <v>0</v>
      </c>
      <c r="J14" s="16">
        <f>'[1]Detailed Budget'!J102</f>
        <v>0</v>
      </c>
    </row>
    <row r="15" spans="1:10" x14ac:dyDescent="0.25">
      <c r="A15" s="15"/>
      <c r="B15" s="15" t="s">
        <v>20</v>
      </c>
      <c r="C15" s="16">
        <f>'[1]Detailed Budget'!C106</f>
        <v>5000</v>
      </c>
      <c r="D15" s="16">
        <f>'[1]Detailed Budget'!D106</f>
        <v>5285.07</v>
      </c>
      <c r="E15" s="16">
        <f>'[1]Detailed Budget'!E106</f>
        <v>5285</v>
      </c>
      <c r="F15" s="16">
        <f>'[1]Detailed Budget'!F106</f>
        <v>5000</v>
      </c>
      <c r="G15" s="16">
        <f>'[1]Detailed Budget'!G106</f>
        <v>5060</v>
      </c>
      <c r="H15" s="16">
        <f>'[1]Detailed Budget'!H106</f>
        <v>5120.72</v>
      </c>
      <c r="I15" s="16">
        <f>'[1]Detailed Budget'!I106</f>
        <v>5182.1686399999999</v>
      </c>
      <c r="J15" s="16">
        <f>'[1]Detailed Budget'!J106</f>
        <v>5244.3546636800002</v>
      </c>
    </row>
    <row r="16" spans="1:10" x14ac:dyDescent="0.25">
      <c r="A16" s="15"/>
      <c r="B16" s="15" t="s">
        <v>21</v>
      </c>
      <c r="C16" s="19">
        <f>'[1]Detailed Budget'!C112</f>
        <v>44196</v>
      </c>
      <c r="D16" s="19">
        <f>'[1]Detailed Budget'!D112</f>
        <v>39290.03</v>
      </c>
      <c r="E16" s="19">
        <f>'[1]Detailed Budget'!E112</f>
        <v>36405</v>
      </c>
      <c r="F16" s="19">
        <f>'[1]Detailed Budget'!F112</f>
        <v>31600</v>
      </c>
      <c r="G16" s="19">
        <f>'[1]Detailed Budget'!G112</f>
        <v>31979.200000000001</v>
      </c>
      <c r="H16" s="19">
        <f>'[1]Detailed Budget'!H112</f>
        <v>32362.950400000002</v>
      </c>
      <c r="I16" s="19">
        <f>'[1]Detailed Budget'!I112</f>
        <v>32751.305804799998</v>
      </c>
      <c r="J16" s="19">
        <f>'[1]Detailed Budget'!J112</f>
        <v>33144.321474457596</v>
      </c>
    </row>
    <row r="17" spans="1:10" x14ac:dyDescent="0.25">
      <c r="A17" s="20" t="s">
        <v>22</v>
      </c>
      <c r="C17" s="21">
        <f>'[1]Detailed Budget'!C113</f>
        <v>785928</v>
      </c>
      <c r="D17" s="21">
        <f>'[1]Detailed Budget'!D113</f>
        <v>805069.12999999989</v>
      </c>
      <c r="E17" s="21">
        <f>'[1]Detailed Budget'!E113</f>
        <v>802773.1100000001</v>
      </c>
      <c r="F17" s="21">
        <f>'[1]Detailed Budget'!F113</f>
        <v>770818</v>
      </c>
      <c r="G17" s="21">
        <f>'[1]Detailed Budget'!G113</f>
        <v>780067.81600000011</v>
      </c>
      <c r="H17" s="21">
        <f>'[1]Detailed Budget'!H113</f>
        <v>789428.62979199993</v>
      </c>
      <c r="I17" s="21">
        <f>'[1]Detailed Budget'!I113</f>
        <v>798901.77334950422</v>
      </c>
      <c r="J17" s="21">
        <f>'[1]Detailed Budget'!J113</f>
        <v>808488.5946296982</v>
      </c>
    </row>
    <row r="19" spans="1:10" x14ac:dyDescent="0.25">
      <c r="A19" s="13" t="s">
        <v>23</v>
      </c>
      <c r="B19" s="13"/>
      <c r="C19" s="13"/>
      <c r="D19" s="13"/>
      <c r="E19" s="13"/>
      <c r="F19" s="13"/>
      <c r="G19" s="14"/>
      <c r="H19" s="14"/>
      <c r="I19" s="14"/>
      <c r="J19" s="14"/>
    </row>
    <row r="20" spans="1:10" x14ac:dyDescent="0.25">
      <c r="A20" s="15"/>
      <c r="B20" s="15" t="s">
        <v>24</v>
      </c>
      <c r="C20" s="16">
        <f>'[1]Detailed Budget'!C126</f>
        <v>264904</v>
      </c>
      <c r="D20" s="16">
        <f>'[1]Detailed Budget'!D126</f>
        <v>226272.93</v>
      </c>
      <c r="E20" s="16">
        <f>'[1]Detailed Budget'!E126</f>
        <v>245360.72727272726</v>
      </c>
      <c r="F20" s="16">
        <f>'[1]Detailed Budget'!F126</f>
        <v>248310</v>
      </c>
      <c r="G20" s="16">
        <f>'[1]Detailed Budget'!G126</f>
        <v>251289.72</v>
      </c>
      <c r="H20" s="16">
        <f>'[1]Detailed Budget'!H126</f>
        <v>254305.19664000004</v>
      </c>
      <c r="I20" s="16">
        <f>'[1]Detailed Budget'!I126</f>
        <v>257356.85899968</v>
      </c>
      <c r="J20" s="16">
        <f>'[1]Detailed Budget'!J126</f>
        <v>260445.14130767615</v>
      </c>
    </row>
    <row r="21" spans="1:10" x14ac:dyDescent="0.25">
      <c r="A21" s="15"/>
      <c r="B21" s="15" t="s">
        <v>25</v>
      </c>
      <c r="C21" s="16">
        <f>'[1]Detailed Budget'!C130</f>
        <v>2000</v>
      </c>
      <c r="D21" s="16">
        <f>'[1]Detailed Budget'!D130</f>
        <v>2085.2600000000002</v>
      </c>
      <c r="E21" s="16">
        <f>'[1]Detailed Budget'!E130</f>
        <v>2100</v>
      </c>
      <c r="F21" s="16">
        <f>'[1]Detailed Budget'!F130</f>
        <v>5000</v>
      </c>
      <c r="G21" s="16">
        <f>'[1]Detailed Budget'!G130</f>
        <v>5060</v>
      </c>
      <c r="H21" s="16">
        <f>'[1]Detailed Budget'!H130</f>
        <v>5120.7199999999993</v>
      </c>
      <c r="I21" s="16">
        <f>'[1]Detailed Budget'!I130</f>
        <v>5182.1686399999999</v>
      </c>
      <c r="J21" s="16">
        <f>'[1]Detailed Budget'!J130</f>
        <v>5244.3546636800002</v>
      </c>
    </row>
    <row r="22" spans="1:10" x14ac:dyDescent="0.25">
      <c r="A22" s="15"/>
      <c r="B22" s="15" t="s">
        <v>26</v>
      </c>
      <c r="C22" s="16">
        <f>'[1]Detailed Budget'!C142</f>
        <v>71500</v>
      </c>
      <c r="D22" s="16">
        <f>'[1]Detailed Budget'!D142</f>
        <v>80594.63</v>
      </c>
      <c r="E22" s="16">
        <f>'[1]Detailed Budget'!E142</f>
        <v>67020</v>
      </c>
      <c r="F22" s="16">
        <f>'[1]Detailed Budget'!F142</f>
        <v>109650</v>
      </c>
      <c r="G22" s="16">
        <f>'[1]Detailed Budget'!G142</f>
        <v>110965.8</v>
      </c>
      <c r="H22" s="16">
        <f>'[1]Detailed Budget'!H142</f>
        <v>112297.38960000001</v>
      </c>
      <c r="I22" s="16">
        <f>'[1]Detailed Budget'!I142</f>
        <v>113644.95827520001</v>
      </c>
      <c r="J22" s="16">
        <f>'[1]Detailed Budget'!J142</f>
        <v>115008.69777450242</v>
      </c>
    </row>
    <row r="23" spans="1:10" x14ac:dyDescent="0.25">
      <c r="A23" s="15"/>
      <c r="B23" s="15" t="s">
        <v>27</v>
      </c>
      <c r="C23" s="16">
        <f>'[1]Detailed Budget'!C156</f>
        <v>31812</v>
      </c>
      <c r="D23" s="16">
        <f>'[1]Detailed Budget'!D156</f>
        <v>33491.699999999997</v>
      </c>
      <c r="E23" s="16">
        <f>'[1]Detailed Budget'!E156</f>
        <v>32625</v>
      </c>
      <c r="F23" s="16">
        <f>'[1]Detailed Budget'!F156</f>
        <v>19350</v>
      </c>
      <c r="G23" s="16">
        <f>'[1]Detailed Budget'!G156</f>
        <v>19582.2</v>
      </c>
      <c r="H23" s="16">
        <f>'[1]Detailed Budget'!H156</f>
        <v>19817.186399999999</v>
      </c>
      <c r="I23" s="16">
        <f>'[1]Detailed Budget'!I156</f>
        <v>20054.992636800001</v>
      </c>
      <c r="J23" s="16">
        <f>'[1]Detailed Budget'!J156</f>
        <v>20295.652548441598</v>
      </c>
    </row>
    <row r="24" spans="1:10" x14ac:dyDescent="0.25">
      <c r="A24" s="15"/>
      <c r="B24" s="15" t="s">
        <v>28</v>
      </c>
      <c r="C24" s="16">
        <f>'[1]Detailed Budget'!C162</f>
        <v>34152</v>
      </c>
      <c r="D24" s="16">
        <f>'[1]Detailed Budget'!D162</f>
        <v>12225.41</v>
      </c>
      <c r="E24" s="16">
        <f>'[1]Detailed Budget'!E162</f>
        <v>18222</v>
      </c>
      <c r="F24" s="16">
        <f>'[1]Detailed Budget'!F162</f>
        <v>12210</v>
      </c>
      <c r="G24" s="16">
        <f>'[1]Detailed Budget'!G162</f>
        <v>12356.52</v>
      </c>
      <c r="H24" s="16">
        <f>'[1]Detailed Budget'!H162</f>
        <v>12504.79824</v>
      </c>
      <c r="I24" s="16">
        <f>'[1]Detailed Budget'!I162</f>
        <v>12654.855818880002</v>
      </c>
      <c r="J24" s="16">
        <f>'[1]Detailed Budget'!J162</f>
        <v>12806.714088706562</v>
      </c>
    </row>
    <row r="25" spans="1:10" x14ac:dyDescent="0.25">
      <c r="A25" s="15"/>
      <c r="B25" s="15" t="s">
        <v>29</v>
      </c>
      <c r="C25" s="16">
        <f>'[1]Detailed Budget'!C168</f>
        <v>23800</v>
      </c>
      <c r="D25" s="16">
        <f>'[1]Detailed Budget'!D168</f>
        <v>17189.73</v>
      </c>
      <c r="E25" s="16">
        <f>'[1]Detailed Budget'!E168</f>
        <v>17189</v>
      </c>
      <c r="F25" s="16">
        <f>'[1]Detailed Budget'!F168</f>
        <v>18000</v>
      </c>
      <c r="G25" s="16">
        <f>'[1]Detailed Budget'!G168</f>
        <v>18216</v>
      </c>
      <c r="H25" s="16">
        <f>'[1]Detailed Budget'!H168</f>
        <v>18434.592000000001</v>
      </c>
      <c r="I25" s="16">
        <f>'[1]Detailed Budget'!I168</f>
        <v>18655.807104</v>
      </c>
      <c r="J25" s="16">
        <f>'[1]Detailed Budget'!J168</f>
        <v>18879.676789247998</v>
      </c>
    </row>
    <row r="26" spans="1:10" x14ac:dyDescent="0.25">
      <c r="A26" s="15"/>
      <c r="B26" s="15" t="s">
        <v>30</v>
      </c>
      <c r="C26" s="16">
        <f>'[1]Detailed Budget'!C177+'[1]Detailed Budget'!C181</f>
        <v>82240</v>
      </c>
      <c r="D26" s="16">
        <f>'[1]Detailed Budget'!D177+'[1]Detailed Budget'!D181</f>
        <v>100779.37</v>
      </c>
      <c r="E26" s="16">
        <f>'[1]Detailed Budget'!E177+'[1]Detailed Budget'!E181</f>
        <v>145348</v>
      </c>
      <c r="F26" s="16">
        <f>'[1]Detailed Budget'!F177+'[1]Detailed Budget'!F181</f>
        <v>107000</v>
      </c>
      <c r="G26" s="16">
        <f>'[1]Detailed Budget'!G177+'[1]Detailed Budget'!G181</f>
        <v>108284</v>
      </c>
      <c r="H26" s="16">
        <f>'[1]Detailed Budget'!H177+'[1]Detailed Budget'!H181</f>
        <v>109583.408</v>
      </c>
      <c r="I26" s="16">
        <f>'[1]Detailed Budget'!I177+'[1]Detailed Budget'!I181</f>
        <v>110898.40889600001</v>
      </c>
      <c r="J26" s="16">
        <f>'[1]Detailed Budget'!J177+'[1]Detailed Budget'!J181</f>
        <v>112229.18980275199</v>
      </c>
    </row>
    <row r="27" spans="1:10" x14ac:dyDescent="0.25">
      <c r="A27" s="15"/>
      <c r="B27" s="15" t="s">
        <v>31</v>
      </c>
      <c r="C27" s="16">
        <f>'[1]Detailed Budget'!C190</f>
        <v>58856</v>
      </c>
      <c r="D27" s="16">
        <f>'[1]Detailed Budget'!D190</f>
        <v>67160.23000000001</v>
      </c>
      <c r="E27" s="16">
        <f>'[1]Detailed Budget'!E190</f>
        <v>74366</v>
      </c>
      <c r="F27" s="16">
        <f>'[1]Detailed Budget'!F190</f>
        <v>74000</v>
      </c>
      <c r="G27" s="16">
        <f>'[1]Detailed Budget'!G190</f>
        <v>74888</v>
      </c>
      <c r="H27" s="16">
        <f>'[1]Detailed Budget'!H190</f>
        <v>75786.656000000003</v>
      </c>
      <c r="I27" s="16">
        <f>'[1]Detailed Budget'!I190</f>
        <v>76696.095872000005</v>
      </c>
      <c r="J27" s="16">
        <f>'[1]Detailed Budget'!J190</f>
        <v>77616.449022463989</v>
      </c>
    </row>
    <row r="28" spans="1:10" x14ac:dyDescent="0.25">
      <c r="A28" s="15"/>
      <c r="B28" s="15" t="s">
        <v>32</v>
      </c>
      <c r="C28" s="16">
        <f>'[1]Detailed Budget'!C270</f>
        <v>103352</v>
      </c>
      <c r="D28" s="16">
        <f>'[1]Detailed Budget'!D270</f>
        <v>81838.150000000009</v>
      </c>
      <c r="E28" s="16">
        <f>'[1]Detailed Budget'!E270</f>
        <v>76178.239999999991</v>
      </c>
      <c r="F28" s="16">
        <f>'[1]Detailed Budget'!F270</f>
        <v>125375</v>
      </c>
      <c r="G28" s="16">
        <f>'[1]Detailed Budget'!G270</f>
        <v>126879.5</v>
      </c>
      <c r="H28" s="16">
        <f>'[1]Detailed Budget'!H270</f>
        <v>128402.054</v>
      </c>
      <c r="I28" s="16">
        <f>'[1]Detailed Budget'!I270</f>
        <v>129942.87864800003</v>
      </c>
      <c r="J28" s="16">
        <f>'[1]Detailed Budget'!J270</f>
        <v>131502.19319177602</v>
      </c>
    </row>
    <row r="29" spans="1:10" x14ac:dyDescent="0.25">
      <c r="A29" s="15"/>
      <c r="B29" s="15" t="s">
        <v>33</v>
      </c>
      <c r="C29" s="16">
        <f>'[1]Detailed Budget'!C332</f>
        <v>17388</v>
      </c>
      <c r="D29" s="16">
        <f>'[1]Detailed Budget'!D332</f>
        <v>3636.1800000000003</v>
      </c>
      <c r="E29" s="16">
        <f>'[1]Detailed Budget'!E332</f>
        <v>3499.8300000000004</v>
      </c>
      <c r="F29" s="16">
        <f>'[1]Detailed Budget'!F332</f>
        <v>10960</v>
      </c>
      <c r="G29" s="16">
        <f>'[1]Detailed Budget'!G332</f>
        <v>11091.519999999999</v>
      </c>
      <c r="H29" s="16">
        <f>'[1]Detailed Budget'!H332</f>
        <v>11224.61824</v>
      </c>
      <c r="I29" s="16">
        <f>'[1]Detailed Budget'!I332</f>
        <v>11359.313658880001</v>
      </c>
      <c r="J29" s="16">
        <f>'[1]Detailed Budget'!J332</f>
        <v>11495.625422786557</v>
      </c>
    </row>
    <row r="30" spans="1:10" x14ac:dyDescent="0.25">
      <c r="A30" s="15"/>
      <c r="B30" s="15" t="s">
        <v>34</v>
      </c>
      <c r="C30" s="16">
        <f>'[1]Detailed Budget'!C338</f>
        <v>74144</v>
      </c>
      <c r="D30" s="16">
        <f>'[1]Detailed Budget'!D338</f>
        <v>21524.720000000001</v>
      </c>
      <c r="E30" s="16">
        <f>'[1]Detailed Budget'!E338</f>
        <v>32078.87</v>
      </c>
      <c r="F30" s="16">
        <f>'[1]Detailed Budget'!F338</f>
        <v>84960</v>
      </c>
      <c r="G30" s="16">
        <f>'[1]Detailed Budget'!G338</f>
        <v>85979.520000000004</v>
      </c>
      <c r="H30" s="16">
        <f>'[1]Detailed Budget'!H338</f>
        <v>87011.274239999999</v>
      </c>
      <c r="I30" s="16">
        <f>'[1]Detailed Budget'!I338</f>
        <v>88055.409530880002</v>
      </c>
      <c r="J30" s="16">
        <f>'[1]Detailed Budget'!J338</f>
        <v>89112.074445250575</v>
      </c>
    </row>
    <row r="31" spans="1:10" x14ac:dyDescent="0.25">
      <c r="A31" s="15"/>
      <c r="B31" s="15" t="s">
        <v>35</v>
      </c>
      <c r="C31" s="19">
        <f>'[1]Detailed Budget'!C346</f>
        <v>44696</v>
      </c>
      <c r="D31" s="19">
        <f>'[1]Detailed Budget'!D346</f>
        <v>48838.979999999996</v>
      </c>
      <c r="E31" s="19">
        <f>'[1]Detailed Budget'!E346</f>
        <v>56795</v>
      </c>
      <c r="F31" s="19">
        <f>'[1]Detailed Budget'!F346</f>
        <v>33000</v>
      </c>
      <c r="G31" s="19">
        <f>'[1]Detailed Budget'!G346</f>
        <v>33396</v>
      </c>
      <c r="H31" s="19">
        <f>'[1]Detailed Budget'!H346</f>
        <v>33796.752</v>
      </c>
      <c r="I31" s="19">
        <f>'[1]Detailed Budget'!I346</f>
        <v>34202.313024000003</v>
      </c>
      <c r="J31" s="19">
        <f>'[1]Detailed Budget'!J346</f>
        <v>34612.740780287997</v>
      </c>
    </row>
    <row r="32" spans="1:10" x14ac:dyDescent="0.25">
      <c r="A32" s="20" t="s">
        <v>36</v>
      </c>
      <c r="C32" s="21">
        <f>'[1]Detailed Budget'!C347</f>
        <v>808844</v>
      </c>
      <c r="D32" s="21">
        <f>'[1]Detailed Budget'!D347</f>
        <v>695637.29</v>
      </c>
      <c r="E32" s="21">
        <f>'[1]Detailed Budget'!E347</f>
        <v>770782.66727272724</v>
      </c>
      <c r="F32" s="21">
        <f>'[1]Detailed Budget'!F347</f>
        <v>847815</v>
      </c>
      <c r="G32" s="21">
        <f>'[1]Detailed Budget'!G347</f>
        <v>857988.78</v>
      </c>
      <c r="H32" s="21">
        <f>'[1]Detailed Budget'!H347</f>
        <v>868284.64535999985</v>
      </c>
      <c r="I32" s="21">
        <f>'[1]Detailed Budget'!I347</f>
        <v>878704.06110432011</v>
      </c>
      <c r="J32" s="21">
        <f>'[1]Detailed Budget'!J347</f>
        <v>889248.509837572</v>
      </c>
    </row>
    <row r="34" spans="1:10" x14ac:dyDescent="0.25">
      <c r="B34" s="22" t="s">
        <v>37</v>
      </c>
      <c r="C34" s="23">
        <f t="shared" ref="C34:J34" si="0">(C17-C32)</f>
        <v>-22916</v>
      </c>
      <c r="D34" s="23">
        <f t="shared" si="0"/>
        <v>109431.83999999985</v>
      </c>
      <c r="E34" s="23">
        <f t="shared" si="0"/>
        <v>31990.442727272864</v>
      </c>
      <c r="F34" s="23">
        <f t="shared" si="0"/>
        <v>-76997</v>
      </c>
      <c r="G34" s="23">
        <f t="shared" si="0"/>
        <v>-77920.96399999992</v>
      </c>
      <c r="H34" s="23">
        <f t="shared" si="0"/>
        <v>-78856.015567999915</v>
      </c>
      <c r="I34" s="23">
        <f t="shared" si="0"/>
        <v>-79802.287754815887</v>
      </c>
      <c r="J34" s="23">
        <f t="shared" si="0"/>
        <v>-80759.915207873797</v>
      </c>
    </row>
    <row r="36" spans="1:10" x14ac:dyDescent="0.25">
      <c r="A36" s="13" t="s">
        <v>38</v>
      </c>
      <c r="B36" s="13"/>
      <c r="C36" s="13"/>
      <c r="D36" s="13"/>
      <c r="E36" s="13"/>
      <c r="F36" s="13"/>
      <c r="G36" s="14"/>
      <c r="H36" s="14"/>
      <c r="I36" s="14"/>
      <c r="J36" s="14"/>
    </row>
    <row r="37" spans="1:10" x14ac:dyDescent="0.25">
      <c r="A37" s="15"/>
      <c r="B37" s="15" t="s">
        <v>39</v>
      </c>
      <c r="C37" s="16">
        <f>'[1]Detailed Budget'!C363</f>
        <v>0</v>
      </c>
      <c r="D37" s="16">
        <f>'[1]Detailed Budget'!D363</f>
        <v>2050</v>
      </c>
      <c r="E37" s="16">
        <f>'[1]Detailed Budget'!E363</f>
        <v>2050</v>
      </c>
      <c r="F37" s="16">
        <f>'[1]Detailed Budget'!F363</f>
        <v>-4000</v>
      </c>
      <c r="G37" s="16">
        <f>'[1]Detailed Budget'!G363</f>
        <v>-4048</v>
      </c>
      <c r="H37" s="16">
        <f>'[1]Detailed Budget'!H363</f>
        <v>-4096.5759999999991</v>
      </c>
      <c r="I37" s="16">
        <f>'[1]Detailed Budget'!I363</f>
        <v>-4145.7349119999999</v>
      </c>
      <c r="J37" s="16">
        <f>'[1]Detailed Budget'!J363</f>
        <v>-4195.483730943999</v>
      </c>
    </row>
    <row r="38" spans="1:10" x14ac:dyDescent="0.25">
      <c r="A38" s="15"/>
      <c r="B38" s="15" t="s">
        <v>40</v>
      </c>
      <c r="C38" s="16">
        <f>'[1]Detailed Budget'!C355</f>
        <v>0</v>
      </c>
      <c r="D38" s="16">
        <f>'[1]Detailed Budget'!D355</f>
        <v>-1543.13</v>
      </c>
      <c r="E38" s="16">
        <f>'[1]Detailed Budget'!E355</f>
        <v>-1543.13</v>
      </c>
      <c r="F38" s="16">
        <f>'[1]Detailed Budget'!F355</f>
        <v>-18820.059999999998</v>
      </c>
      <c r="G38" s="16">
        <f>'[1]Detailed Budget'!G355</f>
        <v>-19045.900719999998</v>
      </c>
      <c r="H38" s="16">
        <f>'[1]Detailed Budget'!H355</f>
        <v>-19274.451528639998</v>
      </c>
      <c r="I38" s="16">
        <f>'[1]Detailed Budget'!I355</f>
        <v>-19505.744946983679</v>
      </c>
      <c r="J38" s="16">
        <f>'[1]Detailed Budget'!J355</f>
        <v>-19739.813886347481</v>
      </c>
    </row>
    <row r="39" spans="1:10" x14ac:dyDescent="0.25">
      <c r="B39" s="20" t="s">
        <v>41</v>
      </c>
      <c r="C39" s="24">
        <f>'[1]Detailed Budget'!C367</f>
        <v>0</v>
      </c>
      <c r="D39" s="24">
        <f>'[1]Detailed Budget'!D367</f>
        <v>19008.03</v>
      </c>
      <c r="E39" s="24">
        <f>'[1]Detailed Budget'!E367</f>
        <v>-1500</v>
      </c>
      <c r="F39" s="24">
        <f>'[1]Detailed Budget'!F367</f>
        <v>-35000</v>
      </c>
      <c r="G39" s="24">
        <f>'[1]Detailed Budget'!G367</f>
        <v>-35420</v>
      </c>
      <c r="H39" s="24">
        <f>'[1]Detailed Budget'!H367</f>
        <v>-35845.039999999994</v>
      </c>
      <c r="I39" s="24">
        <f>'[1]Detailed Budget'!I367</f>
        <v>-36275.180479999995</v>
      </c>
      <c r="J39" s="24">
        <f>'[1]Detailed Budget'!J367</f>
        <v>-36710.482645759999</v>
      </c>
    </row>
    <row r="40" spans="1:10" x14ac:dyDescent="0.25">
      <c r="A40" s="15"/>
      <c r="B40" s="15" t="s">
        <v>42</v>
      </c>
      <c r="C40" s="19">
        <f>'[1]Detailed Budget'!C373</f>
        <v>0</v>
      </c>
      <c r="D40" s="19">
        <f>'[1]Detailed Budget'!D373</f>
        <v>-12340.93</v>
      </c>
      <c r="E40" s="19">
        <f>'[1]Detailed Budget'!E373</f>
        <v>-18500</v>
      </c>
      <c r="F40" s="19">
        <f>'[1]Detailed Budget'!F373</f>
        <v>0</v>
      </c>
      <c r="G40" s="19">
        <f>'[1]Detailed Budget'!G373</f>
        <v>0</v>
      </c>
      <c r="H40" s="19">
        <f>'[1]Detailed Budget'!H373</f>
        <v>0</v>
      </c>
      <c r="I40" s="19">
        <f>'[1]Detailed Budget'!I373</f>
        <v>0</v>
      </c>
      <c r="J40" s="19">
        <f>'[1]Detailed Budget'!J373</f>
        <v>0</v>
      </c>
    </row>
    <row r="41" spans="1:10" x14ac:dyDescent="0.25">
      <c r="A41" s="20" t="s">
        <v>43</v>
      </c>
      <c r="C41" s="21">
        <f>'[1]Detailed Budget'!C374</f>
        <v>0</v>
      </c>
      <c r="D41" s="21">
        <f>'[1]Detailed Budget'!D374</f>
        <v>7173.9699999999975</v>
      </c>
      <c r="E41" s="21">
        <f>'[1]Detailed Budget'!E374</f>
        <v>-19493.13</v>
      </c>
      <c r="F41" s="21">
        <f>'[1]Detailed Budget'!F374</f>
        <v>-57820.06</v>
      </c>
      <c r="G41" s="21">
        <f>'[1]Detailed Budget'!G374</f>
        <v>-58513.900719999998</v>
      </c>
      <c r="H41" s="21">
        <f>'[1]Detailed Budget'!H374</f>
        <v>-59216.067528639993</v>
      </c>
      <c r="I41" s="21">
        <f>'[1]Detailed Budget'!I374</f>
        <v>-59926.660338983675</v>
      </c>
      <c r="J41" s="21">
        <f>'[1]Detailed Budget'!J374</f>
        <v>-60645.780263051478</v>
      </c>
    </row>
    <row r="43" spans="1:10" x14ac:dyDescent="0.25">
      <c r="B43" s="22" t="s">
        <v>44</v>
      </c>
      <c r="C43" s="23">
        <f t="shared" ref="C43:J43" si="1">(C41 + C34)</f>
        <v>-22916</v>
      </c>
      <c r="D43" s="23">
        <f t="shared" si="1"/>
        <v>116605.80999999985</v>
      </c>
      <c r="E43" s="23">
        <f t="shared" si="1"/>
        <v>12497.312727272863</v>
      </c>
      <c r="F43" s="23">
        <f t="shared" si="1"/>
        <v>-134817.06</v>
      </c>
      <c r="G43" s="23">
        <f t="shared" si="1"/>
        <v>-136434.86471999993</v>
      </c>
      <c r="H43" s="23">
        <f t="shared" si="1"/>
        <v>-138072.08309663989</v>
      </c>
      <c r="I43" s="23">
        <f t="shared" si="1"/>
        <v>-139728.94809379955</v>
      </c>
      <c r="J43" s="23">
        <f t="shared" si="1"/>
        <v>-141405.69547092528</v>
      </c>
    </row>
    <row r="45" spans="1:10" x14ac:dyDescent="0.25">
      <c r="A45" s="25" t="s">
        <v>45</v>
      </c>
      <c r="B45" s="25"/>
      <c r="C45" s="14"/>
      <c r="D45" s="14"/>
      <c r="E45" s="14"/>
      <c r="F45" s="14"/>
      <c r="G45" s="14"/>
      <c r="H45" s="14"/>
      <c r="I45" s="14"/>
      <c r="J45" s="14"/>
    </row>
    <row r="46" spans="1:10" x14ac:dyDescent="0.25">
      <c r="A46" s="26"/>
      <c r="B46" s="27" t="s">
        <v>46</v>
      </c>
      <c r="C46" s="28">
        <f>+C43</f>
        <v>-22916</v>
      </c>
      <c r="D46" s="28">
        <f t="shared" ref="D46:J46" si="2">+D43</f>
        <v>116605.80999999985</v>
      </c>
      <c r="E46" s="28">
        <f t="shared" si="2"/>
        <v>12497.312727272863</v>
      </c>
      <c r="F46" s="28">
        <f t="shared" si="2"/>
        <v>-134817.06</v>
      </c>
      <c r="G46" s="28">
        <f t="shared" si="2"/>
        <v>-136434.86471999993</v>
      </c>
      <c r="H46" s="28">
        <f t="shared" si="2"/>
        <v>-138072.08309663989</v>
      </c>
      <c r="I46" s="28">
        <f t="shared" si="2"/>
        <v>-139728.94809379955</v>
      </c>
      <c r="J46" s="28">
        <f t="shared" si="2"/>
        <v>-141405.69547092528</v>
      </c>
    </row>
    <row r="47" spans="1:10" x14ac:dyDescent="0.25">
      <c r="A47" s="26"/>
      <c r="B47" s="27" t="s">
        <v>47</v>
      </c>
      <c r="C47" s="29">
        <v>105000</v>
      </c>
      <c r="D47" s="28">
        <f>+C47</f>
        <v>105000</v>
      </c>
      <c r="E47" s="28">
        <f>+C47</f>
        <v>105000</v>
      </c>
      <c r="F47" s="28">
        <f>SUM([1]RESERVES!D20:G20)</f>
        <v>0</v>
      </c>
      <c r="G47" s="28">
        <f>SUM([1]RESERVES!E20:H20)</f>
        <v>0</v>
      </c>
      <c r="H47" s="28">
        <f>SUM([1]RESERVES!F20:I20)</f>
        <v>0</v>
      </c>
      <c r="I47" s="28">
        <f>SUM([1]RESERVES!G20:J20)</f>
        <v>0</v>
      </c>
      <c r="J47" s="28">
        <f>SUM([1]RESERVES!H20:K20)</f>
        <v>0</v>
      </c>
    </row>
    <row r="48" spans="1:10" x14ac:dyDescent="0.25">
      <c r="A48" s="26"/>
      <c r="B48" s="27" t="s">
        <v>48</v>
      </c>
      <c r="C48" s="30">
        <v>301000</v>
      </c>
      <c r="D48" s="31">
        <f>+C48</f>
        <v>301000</v>
      </c>
      <c r="E48" s="31">
        <f>+C48</f>
        <v>301000</v>
      </c>
      <c r="F48" s="31">
        <f>C48+E43+(E47-F47)</f>
        <v>418497.31272727286</v>
      </c>
      <c r="G48" s="31">
        <f>F48+F43+(F47-G47)</f>
        <v>283680.25272727286</v>
      </c>
      <c r="H48" s="31">
        <f t="shared" ref="H48:J48" si="3">G48+G43+(G47-H47)</f>
        <v>147245.38800727294</v>
      </c>
      <c r="I48" s="31">
        <f t="shared" si="3"/>
        <v>9173.3049106330436</v>
      </c>
      <c r="J48" s="31">
        <f t="shared" si="3"/>
        <v>-130555.64318316651</v>
      </c>
    </row>
    <row r="49" spans="1:10" x14ac:dyDescent="0.25">
      <c r="A49" s="20" t="s">
        <v>49</v>
      </c>
      <c r="B49" s="26"/>
      <c r="C49" s="32">
        <f>SUM(C46:C48)</f>
        <v>383084</v>
      </c>
      <c r="D49" s="32">
        <f t="shared" ref="D49:J49" si="4">SUM(D46:D48)</f>
        <v>522605.80999999982</v>
      </c>
      <c r="E49" s="32">
        <f t="shared" si="4"/>
        <v>418497.31272727286</v>
      </c>
      <c r="F49" s="32">
        <f t="shared" si="4"/>
        <v>283680.25272727286</v>
      </c>
      <c r="G49" s="32">
        <f t="shared" si="4"/>
        <v>147245.38800727294</v>
      </c>
      <c r="H49" s="32">
        <f t="shared" si="4"/>
        <v>9173.3049106330436</v>
      </c>
      <c r="I49" s="32">
        <f t="shared" si="4"/>
        <v>-130555.64318316651</v>
      </c>
      <c r="J49" s="32">
        <f t="shared" si="4"/>
        <v>-271961.33865409181</v>
      </c>
    </row>
    <row r="50" spans="1:10" x14ac:dyDescent="0.25">
      <c r="A50" s="27" t="s">
        <v>50</v>
      </c>
      <c r="B50" s="26"/>
      <c r="C50" s="32">
        <f>+C49</f>
        <v>383084</v>
      </c>
      <c r="D50" s="32">
        <f t="shared" ref="D50:J50" si="5">+D49</f>
        <v>522605.80999999982</v>
      </c>
      <c r="E50" s="32">
        <f t="shared" si="5"/>
        <v>418497.31272727286</v>
      </c>
      <c r="F50" s="32">
        <f t="shared" si="5"/>
        <v>283680.25272727286</v>
      </c>
      <c r="G50" s="32">
        <f t="shared" si="5"/>
        <v>147245.38800727294</v>
      </c>
      <c r="H50" s="32">
        <f t="shared" si="5"/>
        <v>9173.3049106330436</v>
      </c>
      <c r="I50" s="32">
        <f t="shared" si="5"/>
        <v>-130555.64318316651</v>
      </c>
      <c r="J50" s="32">
        <f t="shared" si="5"/>
        <v>-271961.33865409181</v>
      </c>
    </row>
    <row r="51" spans="1:10" x14ac:dyDescent="0.25">
      <c r="A51" s="26"/>
      <c r="B51" s="26"/>
      <c r="C51" s="28"/>
      <c r="D51" s="28"/>
      <c r="E51" s="28"/>
      <c r="F51" s="28"/>
      <c r="G51" s="28"/>
      <c r="H51" s="28"/>
      <c r="I51" s="28"/>
      <c r="J51" s="28"/>
    </row>
    <row r="52" spans="1:10" x14ac:dyDescent="0.25">
      <c r="A52" s="26"/>
      <c r="B52" s="27" t="s">
        <v>51</v>
      </c>
      <c r="C52" s="28">
        <f>VLOOKUP([1]Data!$B$10,[1]Data!$R$2:$T$7,3,FALSE)*'[1]Detailed Budget'!C17</f>
        <v>117434.40000000001</v>
      </c>
      <c r="D52" s="28">
        <f>VLOOKUP([1]Data!$B$10,[1]Data!$R$2:$T$7,3,FALSE)*'[1]Detailed Budget'!D17</f>
        <v>116613.81599999999</v>
      </c>
      <c r="E52" s="28">
        <f>VLOOKUP([1]Data!$B$10,[1]Data!$R$2:$T$7,3,FALSE)*'[1]Detailed Budget'!E17</f>
        <v>116613.8</v>
      </c>
      <c r="F52" s="28">
        <f>VLOOKUP([1]Data!$B$10,[1]Data!$R$2:$T$7,3,FALSE)*'[1]Detailed Budget'!F17</f>
        <v>119739.6</v>
      </c>
      <c r="G52" s="28">
        <f>VLOOKUP([1]Data!$B$10,[1]Data!$R$2:$T$7,3,FALSE)*'[1]Detailed Budget'!G17</f>
        <v>121176.47520000002</v>
      </c>
      <c r="H52" s="28">
        <f>VLOOKUP([1]Data!$B$10,[1]Data!$R$2:$T$7,3,FALSE)*'[1]Detailed Budget'!H17</f>
        <v>122630.59290240002</v>
      </c>
      <c r="I52" s="28">
        <f>VLOOKUP([1]Data!$B$10,[1]Data!$R$2:$T$7,3,FALSE)*'[1]Detailed Budget'!I17</f>
        <v>124102.16001722883</v>
      </c>
      <c r="J52" s="28">
        <f>VLOOKUP([1]Data!$B$10,[1]Data!$R$2:$T$7,3,FALSE)*'[1]Detailed Budget'!J17</f>
        <v>125591.38593743558</v>
      </c>
    </row>
    <row r="53" spans="1:10" x14ac:dyDescent="0.25">
      <c r="A53" s="26"/>
      <c r="B53" s="27" t="s">
        <v>52</v>
      </c>
      <c r="C53" s="31">
        <f>VLOOKUP([1]Data!$B$10,[1]Data!$R$2:$T$7,2,FALSE)*'[1]Detailed Budget'!C17</f>
        <v>88075.8</v>
      </c>
      <c r="D53" s="31">
        <f>VLOOKUP([1]Data!$B$10,[1]Data!$R$2:$T$7,2,FALSE)*'[1]Detailed Budget'!D17</f>
        <v>87460.361999999994</v>
      </c>
      <c r="E53" s="31">
        <f>VLOOKUP([1]Data!$B$10,[1]Data!$R$2:$T$7,2,FALSE)*'[1]Detailed Budget'!E17</f>
        <v>87460.349999999991</v>
      </c>
      <c r="F53" s="31">
        <f>VLOOKUP([1]Data!$B$10,[1]Data!$R$2:$T$7,2,FALSE)*'[1]Detailed Budget'!F17</f>
        <v>89804.7</v>
      </c>
      <c r="G53" s="31">
        <f>VLOOKUP([1]Data!$B$10,[1]Data!$R$2:$T$7,2,FALSE)*'[1]Detailed Budget'!G17</f>
        <v>90882.356400000004</v>
      </c>
      <c r="H53" s="31">
        <f>VLOOKUP([1]Data!$B$10,[1]Data!$R$2:$T$7,2,FALSE)*'[1]Detailed Budget'!H17</f>
        <v>91972.944676800005</v>
      </c>
      <c r="I53" s="31">
        <f>VLOOKUP([1]Data!$B$10,[1]Data!$R$2:$T$7,2,FALSE)*'[1]Detailed Budget'!I17</f>
        <v>93076.620012921616</v>
      </c>
      <c r="J53" s="31">
        <f>VLOOKUP([1]Data!$B$10,[1]Data!$R$2:$T$7,2,FALSE)*'[1]Detailed Budget'!J17</f>
        <v>94193.539453076679</v>
      </c>
    </row>
    <row r="54" spans="1:10" x14ac:dyDescent="0.25">
      <c r="A54" s="27" t="s">
        <v>53</v>
      </c>
      <c r="B54" s="27"/>
      <c r="C54" s="32">
        <f>C49-C47-C52</f>
        <v>160649.59999999998</v>
      </c>
      <c r="D54" s="32">
        <f t="shared" ref="D54:J54" si="6">D49-D47-D52</f>
        <v>300991.99399999983</v>
      </c>
      <c r="E54" s="32">
        <f t="shared" si="6"/>
        <v>196883.51272727287</v>
      </c>
      <c r="F54" s="32">
        <f t="shared" si="6"/>
        <v>163940.65272727286</v>
      </c>
      <c r="G54" s="32">
        <f t="shared" si="6"/>
        <v>26068.912807272922</v>
      </c>
      <c r="H54" s="32">
        <f t="shared" si="6"/>
        <v>-113457.28799176698</v>
      </c>
      <c r="I54" s="32">
        <f t="shared" si="6"/>
        <v>-254657.80320039534</v>
      </c>
      <c r="J54" s="32">
        <f t="shared" si="6"/>
        <v>-397552.72459152737</v>
      </c>
    </row>
    <row r="55" spans="1:10" x14ac:dyDescent="0.25">
      <c r="A55" s="26"/>
      <c r="B55" s="26"/>
      <c r="C55" s="28"/>
      <c r="D55" s="28"/>
      <c r="E55" s="28"/>
      <c r="F55" s="28"/>
      <c r="G55" s="28"/>
      <c r="H55" s="28"/>
      <c r="I55" s="28"/>
      <c r="J55" s="28"/>
    </row>
  </sheetData>
  <mergeCells count="16">
    <mergeCell ref="G4:J4"/>
    <mergeCell ref="C5:C6"/>
    <mergeCell ref="D5:D6"/>
    <mergeCell ref="E5:E6"/>
    <mergeCell ref="F5:F6"/>
    <mergeCell ref="G5:G6"/>
    <mergeCell ref="A36:F36"/>
    <mergeCell ref="A1:F1"/>
    <mergeCell ref="A2:F2"/>
    <mergeCell ref="A3:F3"/>
    <mergeCell ref="A4:F4"/>
    <mergeCell ref="H5:H6"/>
    <mergeCell ref="I5:I6"/>
    <mergeCell ref="J5:J6"/>
    <mergeCell ref="A8:F8"/>
    <mergeCell ref="A19:F19"/>
  </mergeCells>
  <hyperlinks>
    <hyperlink ref="A1:F1" location="Contents!A1" display="2022 BUDGETED Summary Finance Report (Profit &amp; Loss)" xr:uid="{9C7996AD-5194-4F69-9A8A-8A433D90CD35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CB0E9-8168-43EA-A5E7-860367690E14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Board Summary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Saywell</dc:creator>
  <cp:lastModifiedBy>Heather Saywell</cp:lastModifiedBy>
  <dcterms:created xsi:type="dcterms:W3CDTF">2021-11-26T03:46:22Z</dcterms:created>
  <dcterms:modified xsi:type="dcterms:W3CDTF">2021-12-08T00:37:38Z</dcterms:modified>
</cp:coreProperties>
</file>